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pozitář\Archiv Časopis\2024\2405\2711 Bajgar - Zjednodušený výpočet cirkulace teplé vody pro projektanty\"/>
    </mc:Choice>
  </mc:AlternateContent>
  <xr:revisionPtr revIDLastSave="0" documentId="13_ncr:1_{F165A6F9-AE43-4592-9CD7-30AC86A4AAF6}" xr6:coauthVersionLast="47" xr6:coauthVersionMax="47" xr10:uidLastSave="{00000000-0000-0000-0000-000000000000}"/>
  <bookViews>
    <workbookView xWindow="22932" yWindow="-108" windowWidth="23256" windowHeight="12576" xr2:uid="{012B036D-3372-4D9C-8522-FCA5C4C0E8B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F54" i="1" s="1"/>
  <c r="H54" i="1" s="1"/>
  <c r="E55" i="1"/>
  <c r="E56" i="1"/>
  <c r="F56" i="1" s="1"/>
  <c r="H56" i="1" s="1"/>
  <c r="E57" i="1"/>
  <c r="F57" i="1" s="1"/>
  <c r="H57" i="1" s="1"/>
  <c r="E58" i="1"/>
  <c r="F58" i="1" s="1"/>
  <c r="H58" i="1" s="1"/>
  <c r="E59" i="1"/>
  <c r="E60" i="1"/>
  <c r="F60" i="1" s="1"/>
  <c r="H60" i="1" s="1"/>
  <c r="E61" i="1"/>
  <c r="E53" i="1"/>
  <c r="F53" i="1" s="1"/>
  <c r="H53" i="1" s="1"/>
  <c r="F52" i="1"/>
  <c r="G34" i="1"/>
  <c r="G33" i="1"/>
  <c r="G32" i="1"/>
  <c r="G31" i="1"/>
  <c r="G30" i="1"/>
  <c r="G29" i="1"/>
  <c r="G28" i="1"/>
  <c r="G27" i="1"/>
  <c r="E15" i="1"/>
  <c r="E14" i="1"/>
  <c r="E13" i="1"/>
  <c r="E12" i="1"/>
  <c r="E11" i="1"/>
  <c r="E10" i="1"/>
  <c r="E9" i="1"/>
  <c r="E8" i="1"/>
  <c r="E7" i="1"/>
  <c r="F6" i="1"/>
  <c r="H6" i="1" s="1"/>
  <c r="N6" i="1" s="1"/>
  <c r="O6" i="1" s="1"/>
  <c r="F10" i="1" l="1"/>
  <c r="H10" i="1" s="1"/>
  <c r="N10" i="1" s="1"/>
  <c r="O10" i="1" s="1"/>
  <c r="F14" i="1"/>
  <c r="H14" i="1" s="1"/>
  <c r="N14" i="1" s="1"/>
  <c r="O14" i="1" s="1"/>
  <c r="F7" i="1"/>
  <c r="H7" i="1" s="1"/>
  <c r="F11" i="1"/>
  <c r="H11" i="1" s="1"/>
  <c r="N11" i="1" s="1"/>
  <c r="O11" i="1" s="1"/>
  <c r="F15" i="1"/>
  <c r="H15" i="1" s="1"/>
  <c r="N15" i="1" s="1"/>
  <c r="O15" i="1" s="1"/>
  <c r="F8" i="1"/>
  <c r="H8" i="1" s="1"/>
  <c r="N8" i="1" s="1"/>
  <c r="O8" i="1" s="1"/>
  <c r="F12" i="1"/>
  <c r="H12" i="1" s="1"/>
  <c r="N12" i="1" s="1"/>
  <c r="O12" i="1" s="1"/>
  <c r="F9" i="1"/>
  <c r="H9" i="1" s="1"/>
  <c r="N9" i="1" s="1"/>
  <c r="O9" i="1" s="1"/>
  <c r="F13" i="1"/>
  <c r="H13" i="1" s="1"/>
  <c r="N13" i="1" s="1"/>
  <c r="O13" i="1" s="1"/>
  <c r="F55" i="1"/>
  <c r="H55" i="1" s="1"/>
  <c r="N55" i="1" s="1"/>
  <c r="O55" i="1" s="1"/>
  <c r="F59" i="1"/>
  <c r="H59" i="1" s="1"/>
  <c r="N59" i="1" s="1"/>
  <c r="O59" i="1" s="1"/>
  <c r="F61" i="1"/>
  <c r="H61" i="1" s="1"/>
  <c r="N61" i="1" s="1"/>
  <c r="O61" i="1" s="1"/>
  <c r="N54" i="1"/>
  <c r="O54" i="1" s="1"/>
  <c r="N56" i="1"/>
  <c r="O56" i="1" s="1"/>
  <c r="N58" i="1"/>
  <c r="O58" i="1" s="1"/>
  <c r="N60" i="1"/>
  <c r="O60" i="1" s="1"/>
  <c r="N53" i="1"/>
  <c r="O53" i="1" s="1"/>
  <c r="N57" i="1"/>
  <c r="O57" i="1" s="1"/>
  <c r="H52" i="1"/>
  <c r="F16" i="1" l="1"/>
  <c r="H16" i="1"/>
  <c r="I53" i="1" s="1"/>
  <c r="N7" i="1"/>
  <c r="O7" i="1" s="1"/>
  <c r="I8" i="1"/>
  <c r="F62" i="1"/>
  <c r="I6" i="1"/>
  <c r="I61" i="1"/>
  <c r="J61" i="1" s="1"/>
  <c r="I57" i="1"/>
  <c r="I60" i="1"/>
  <c r="I56" i="1"/>
  <c r="I9" i="1"/>
  <c r="I15" i="1"/>
  <c r="J15" i="1" s="1"/>
  <c r="I10" i="1"/>
  <c r="I13" i="1"/>
  <c r="H62" i="1"/>
  <c r="I52" i="1"/>
  <c r="N52" i="1"/>
  <c r="O52" i="1" s="1"/>
  <c r="I59" i="1"/>
  <c r="I55" i="1"/>
  <c r="I11" i="1"/>
  <c r="I54" i="1"/>
  <c r="I7" i="1" l="1"/>
  <c r="I58" i="1"/>
  <c r="I62" i="1" s="1"/>
  <c r="I12" i="1"/>
  <c r="I14" i="1"/>
  <c r="J14" i="1" s="1"/>
  <c r="L15" i="1"/>
  <c r="J60" i="1"/>
  <c r="L61" i="1"/>
  <c r="I16" i="1" l="1"/>
  <c r="J59" i="1"/>
  <c r="L60" i="1"/>
  <c r="L14" i="1"/>
  <c r="J13" i="1"/>
  <c r="L13" i="1" l="1"/>
  <c r="J12" i="1"/>
  <c r="J58" i="1"/>
  <c r="L59" i="1"/>
  <c r="J57" i="1" l="1"/>
  <c r="L58" i="1"/>
  <c r="L12" i="1"/>
  <c r="J11" i="1"/>
  <c r="L11" i="1" l="1"/>
  <c r="J10" i="1"/>
  <c r="J56" i="1"/>
  <c r="L57" i="1"/>
  <c r="J55" i="1" l="1"/>
  <c r="L56" i="1"/>
  <c r="L10" i="1"/>
  <c r="J9" i="1"/>
  <c r="L9" i="1" l="1"/>
  <c r="J8" i="1"/>
  <c r="J54" i="1"/>
  <c r="L55" i="1"/>
  <c r="J53" i="1" l="1"/>
  <c r="L54" i="1"/>
  <c r="L8" i="1"/>
  <c r="J7" i="1"/>
  <c r="L7" i="1" l="1"/>
  <c r="J6" i="1"/>
  <c r="L6" i="1" s="1"/>
  <c r="J52" i="1"/>
  <c r="L52" i="1" s="1"/>
  <c r="L53" i="1"/>
</calcChain>
</file>

<file path=xl/sharedStrings.xml><?xml version="1.0" encoding="utf-8"?>
<sst xmlns="http://schemas.openxmlformats.org/spreadsheetml/2006/main" count="84" uniqueCount="54">
  <si>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</si>
  <si>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</si>
  <si>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</si>
  <si>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</si>
  <si>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</si>
  <si>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</si>
  <si>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</si>
  <si>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</si>
  <si>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</si>
  <si>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</si>
  <si>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</si>
  <si>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</si>
  <si>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</si>
  <si>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Úsek nebo stoupačka</t>
  </si>
  <si>
    <t>Počet odběrných míst teplé
vody na stoupačce</t>
  </si>
  <si>
    <t>Průtok na 1 odběr.
Místo (l/hod.) 10 - 12 l/h</t>
  </si>
  <si>
    <t>Průměrný průtok na 
stoupačku (l/hod)</t>
  </si>
  <si>
    <t>Rozložení průtoku+
 1:6 až 1:9</t>
  </si>
  <si>
    <t>Rozložený průtok (l/hod.)</t>
  </si>
  <si>
    <t>Průtok stoupačkou (l/h)</t>
  </si>
  <si>
    <t>Průtok úseky (l/hod)</t>
  </si>
  <si>
    <t>Vložit vnitřní
průměry trubek di (m)</t>
  </si>
  <si>
    <t>Dispoziční přetlak k seškrcení
Doporučeno 16 až 40 kPa</t>
  </si>
  <si>
    <t>Kv hodnoty (m3/h)</t>
  </si>
  <si>
    <t>Nastavení vyvažovacích 
ventilů STAD DN 15/14</t>
  </si>
  <si>
    <t>Tabulka 1</t>
  </si>
  <si>
    <t>Vložit</t>
  </si>
  <si>
    <t>Výpočet</t>
  </si>
  <si>
    <t>Ekoplastik EVO PPR S 2,5 (PN 20)</t>
  </si>
  <si>
    <t>Tabulka 2</t>
  </si>
  <si>
    <t>STAD-R DN 15</t>
  </si>
  <si>
    <t>Tabulka 3</t>
  </si>
  <si>
    <t>STAD  10/09</t>
  </si>
  <si>
    <t>Tabulka 4</t>
  </si>
  <si>
    <t>STAD  15/14</t>
  </si>
  <si>
    <t>Tabulka 5</t>
  </si>
  <si>
    <t>dn</t>
  </si>
  <si>
    <t>tl.</t>
  </si>
  <si>
    <t>di (m)</t>
  </si>
  <si>
    <t>Kv</t>
  </si>
  <si>
    <t>otáčky</t>
  </si>
  <si>
    <t>Tabulka 6</t>
  </si>
  <si>
    <t>L6</t>
  </si>
  <si>
    <t>M6</t>
  </si>
  <si>
    <t>,=0,00000035*$I7/POWER(J7;2)</t>
  </si>
  <si>
    <t>J6</t>
  </si>
  <si>
    <t>Nápověda:</t>
  </si>
  <si>
    <t>,=(36*$G6/3600/ODMOCNINA(L6))+0,1</t>
  </si>
  <si>
    <t>,=KDYŽ($D6&lt;7,8;"X";SVYHLEDAT(($M6);$N$26:$O$46;2))</t>
  </si>
  <si>
    <t xml:space="preserve">    Další hodnoty ve sloupci: CTRL "D"</t>
  </si>
  <si>
    <t xml:space="preserve">  Menší jak: </t>
  </si>
  <si>
    <t>AltGr Fn&lt;</t>
  </si>
  <si>
    <r>
      <t xml:space="preserve">Rychlost proudění (m/s)
Doporučeno 0,3 až 0,5 
(0,7) m/s
</t>
    </r>
    <r>
      <rPr>
        <sz val="10"/>
        <color rgb="FFFF0000"/>
        <rFont val="Calibri Light"/>
        <family val="2"/>
        <charset val="238"/>
        <scheme val="major"/>
      </rPr>
      <t>Kontrolovat (m/s)!</t>
    </r>
  </si>
  <si>
    <t>Výpočet cirkulačních průtoků na stoupačkách, přetlaku na patách stoupaček, Kv hodnot  a nastavení vyvažovacích ventilů STAD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</si>
</sst>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rgb="FF013875"/>
      <name val="Arial"/>
      <family val="2"/>
      <charset val="238"/>
    </font>
    <font>
      <sz val="10"/>
      <color theme="1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center" textRotation="90"/>
    </xf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textRotation="90"/>
    </xf>
    <xf numFmtId="49" fontId="3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left"/>
    </xf>
    <xf numFmtId="2" fontId="0" fillId="4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2" fontId="0" fillId="4" borderId="0" xfId="0" applyNumberFormat="1" applyFill="1"/>
    <xf numFmtId="0" fontId="0" fillId="5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/>
    </xf>
    <xf numFmtId="49" fontId="9" fillId="0" borderId="1" xfId="0" applyNumberFormat="1" applyFont="1" applyBorder="1" applyAlignment="1">
      <alignment horizontal="center" textRotation="90"/>
    </xf>
    <xf numFmtId="49" fontId="9" fillId="0" borderId="1" xfId="0" applyNumberFormat="1" applyFont="1" applyBorder="1" applyAlignment="1">
      <alignment horizontal="center" textRotation="90" wrapText="1"/>
    </xf>
    <xf numFmtId="0" fontId="0" fillId="3" borderId="2" xfId="0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left" textRotation="90" wrapText="1"/>
    </xf>
    <xf numFmtId="0" fontId="5" fillId="4" borderId="0" xfId="0" applyFont="1" applyFill="1" applyAlignment="1">
      <alignment horizontal="left"/>
    </xf>
    <xf numFmtId="0" fontId="2" fillId="4" borderId="1" xfId="0" applyFont="1" applyFill="1" applyBorder="1" applyAlignment="1">
      <alignment horizontal="center" textRotation="90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4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49" fontId="3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67</xdr:row>
      <xdr:rowOff>76200</xdr:rowOff>
    </xdr:from>
    <xdr:to>
      <xdr:col>12</xdr:col>
      <xdr:colOff>45091</xdr:colOff>
      <xdr:row>79</xdr:row>
      <xdr:rowOff>82903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5323C7E-ACC8-4BA5-98EB-4A5AC4537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" y="15956280"/>
          <a:ext cx="5028571" cy="2201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500C8-D3AD-4711-8C01-78A24D1AFC14}">
  <dimension ref="A1:AC63"/>
  <sheetViews>
    <sheetView tabSelected="1" workbookViewId="0"/>
  </sheetViews>
  <sheetFormatPr defaultRowHeight="14.5" x14ac:dyDescent="0.35"/>
  <cols>
    <col min="2" max="2" width="3.453125" style="2" customWidth="1"/>
    <col min="3" max="3" width="7.36328125" style="2" customWidth="1"/>
    <col min="4" max="11" width="6.6328125" style="2" customWidth="1"/>
    <col min="12" max="12" width="7.453125" style="2" customWidth="1"/>
    <col min="13" max="14" width="6.6328125" style="2" customWidth="1"/>
    <col min="15" max="15" width="7.90625" style="2" customWidth="1"/>
    <col min="16" max="16" width="10.453125" style="2" customWidth="1"/>
    <col min="17" max="17" width="12" style="2" bestFit="1" customWidth="1"/>
    <col min="18" max="18" width="9.08984375" style="2"/>
  </cols>
  <sheetData>
    <row r="1" spans="1:23" x14ac:dyDescent="0.35">
      <c r="A1" s="33" t="s">
        <v>25</v>
      </c>
      <c r="C1" s="1" t="s">
        <v>53</v>
      </c>
    </row>
    <row r="2" spans="1:23" x14ac:dyDescent="0.35">
      <c r="C2" s="1"/>
    </row>
    <row r="4" spans="1:23" s="2" customFormat="1" x14ac:dyDescent="0.35">
      <c r="B4" s="25"/>
      <c r="C4" s="25" t="s">
        <v>0</v>
      </c>
      <c r="D4" s="25" t="s">
        <v>1</v>
      </c>
      <c r="E4" s="25" t="s">
        <v>2</v>
      </c>
      <c r="F4" s="25" t="s">
        <v>3</v>
      </c>
      <c r="G4" s="25" t="s">
        <v>4</v>
      </c>
      <c r="H4" s="25" t="s">
        <v>5</v>
      </c>
      <c r="I4" s="25" t="s">
        <v>6</v>
      </c>
      <c r="J4" s="25" t="s">
        <v>7</v>
      </c>
      <c r="K4" s="25" t="s">
        <v>8</v>
      </c>
      <c r="L4" s="25" t="s">
        <v>9</v>
      </c>
      <c r="M4" s="25" t="s">
        <v>10</v>
      </c>
      <c r="N4" s="25" t="s">
        <v>11</v>
      </c>
      <c r="O4" s="25" t="s">
        <v>12</v>
      </c>
      <c r="Q4" s="3"/>
    </row>
    <row r="5" spans="1:23" ht="123.5" x14ac:dyDescent="0.35">
      <c r="B5" s="25">
        <v>5</v>
      </c>
      <c r="C5" s="29" t="s">
        <v>13</v>
      </c>
      <c r="D5" s="30" t="s">
        <v>14</v>
      </c>
      <c r="E5" s="30" t="s">
        <v>15</v>
      </c>
      <c r="F5" s="30" t="s">
        <v>16</v>
      </c>
      <c r="G5" s="30" t="s">
        <v>17</v>
      </c>
      <c r="H5" s="29" t="s">
        <v>18</v>
      </c>
      <c r="I5" s="29" t="s">
        <v>19</v>
      </c>
      <c r="J5" s="29" t="s">
        <v>20</v>
      </c>
      <c r="K5" s="30" t="s">
        <v>21</v>
      </c>
      <c r="L5" s="30" t="s">
        <v>52</v>
      </c>
      <c r="M5" s="30" t="s">
        <v>22</v>
      </c>
      <c r="N5" s="29" t="s">
        <v>23</v>
      </c>
      <c r="O5" s="30" t="s">
        <v>24</v>
      </c>
      <c r="Q5" s="4"/>
      <c r="R5" s="4"/>
    </row>
    <row r="6" spans="1:23" x14ac:dyDescent="0.35">
      <c r="B6" s="25">
        <v>6</v>
      </c>
      <c r="C6" s="5">
        <v>1</v>
      </c>
      <c r="D6" s="5">
        <v>24</v>
      </c>
      <c r="E6" s="6">
        <v>10</v>
      </c>
      <c r="F6" s="7">
        <f t="shared" ref="F6:F15" si="0">D6*E6</f>
        <v>240</v>
      </c>
      <c r="G6" s="5">
        <v>1</v>
      </c>
      <c r="H6" s="7">
        <f>F6*G6</f>
        <v>240</v>
      </c>
      <c r="I6" s="8">
        <f t="shared" ref="I6:I15" si="1">$H6*$F$16/$H$16</f>
        <v>177.77777777777774</v>
      </c>
      <c r="J6" s="8">
        <f>J7+I6</f>
        <v>2400</v>
      </c>
      <c r="K6" s="5">
        <v>4.2000000000000003E-2</v>
      </c>
      <c r="L6" s="9">
        <f>0.00000035*$J6/POWER(K6,2)</f>
        <v>0.47619047619047611</v>
      </c>
      <c r="M6" s="5">
        <v>16</v>
      </c>
      <c r="N6" s="9">
        <f>(36*$H6/3600/SQRT(M6))+0.1</f>
        <v>0.7</v>
      </c>
      <c r="O6" s="9">
        <f t="shared" ref="O6:O15" si="2">IF($E6&lt;7.8,"X",VLOOKUP(($N6),$O$27:$P$47,2))</f>
        <v>2.2000000000000002</v>
      </c>
    </row>
    <row r="7" spans="1:23" x14ac:dyDescent="0.35">
      <c r="B7" s="25">
        <v>7</v>
      </c>
      <c r="C7" s="5">
        <v>2</v>
      </c>
      <c r="D7" s="5">
        <v>24</v>
      </c>
      <c r="E7" s="10">
        <f>$E$6</f>
        <v>10</v>
      </c>
      <c r="F7" s="7">
        <f t="shared" si="0"/>
        <v>240</v>
      </c>
      <c r="G7" s="9">
        <v>1.0777777777777777</v>
      </c>
      <c r="H7" s="8">
        <f t="shared" ref="H7:H15" si="3">F7*G7</f>
        <v>258.66666666666663</v>
      </c>
      <c r="I7" s="8">
        <f t="shared" si="1"/>
        <v>191.60493827160488</v>
      </c>
      <c r="J7" s="8">
        <f t="shared" ref="J7:J15" si="4">J8+I7</f>
        <v>2222.2222222222222</v>
      </c>
      <c r="K7" s="5">
        <v>4.2000000000000003E-2</v>
      </c>
      <c r="L7" s="9">
        <f t="shared" ref="L7:L15" si="5">0.00000035*$J7/POWER(K7,2)</f>
        <v>0.44091710758377417</v>
      </c>
      <c r="M7" s="11">
        <v>14.555555555555561</v>
      </c>
      <c r="N7" s="9">
        <f t="shared" ref="N7:N15" si="6">(36*$H7/3600/SQRT(M7))+0.1</f>
        <v>0.77799434796896516</v>
      </c>
      <c r="O7" s="9">
        <f t="shared" si="2"/>
        <v>2.2999999999999998</v>
      </c>
    </row>
    <row r="8" spans="1:23" x14ac:dyDescent="0.35">
      <c r="B8" s="25">
        <v>8</v>
      </c>
      <c r="C8" s="5">
        <v>3</v>
      </c>
      <c r="D8" s="5">
        <v>24</v>
      </c>
      <c r="E8" s="10">
        <f t="shared" ref="E8:E15" si="7">$E$6</f>
        <v>10</v>
      </c>
      <c r="F8" s="7">
        <f t="shared" si="0"/>
        <v>240</v>
      </c>
      <c r="G8" s="9">
        <v>1.1555555555555557</v>
      </c>
      <c r="H8" s="8">
        <f t="shared" si="3"/>
        <v>277.33333333333337</v>
      </c>
      <c r="I8" s="8">
        <f t="shared" si="1"/>
        <v>205.4320987654321</v>
      </c>
      <c r="J8" s="8">
        <f t="shared" si="4"/>
        <v>2030.6172839506173</v>
      </c>
      <c r="K8" s="5">
        <v>4.2000000000000003E-2</v>
      </c>
      <c r="L8" s="9">
        <f t="shared" si="5"/>
        <v>0.40290025475210656</v>
      </c>
      <c r="M8" s="11">
        <v>13.11111111111112</v>
      </c>
      <c r="N8" s="9">
        <f t="shared" si="6"/>
        <v>0.86591808209140497</v>
      </c>
      <c r="O8" s="9">
        <f t="shared" si="2"/>
        <v>2.4</v>
      </c>
      <c r="S8" s="2"/>
      <c r="T8" s="2"/>
      <c r="U8" s="1" t="s">
        <v>46</v>
      </c>
      <c r="V8" s="2"/>
      <c r="W8" s="12"/>
    </row>
    <row r="9" spans="1:23" x14ac:dyDescent="0.35">
      <c r="B9" s="25">
        <v>9</v>
      </c>
      <c r="C9" s="5">
        <v>4</v>
      </c>
      <c r="D9" s="5">
        <v>24</v>
      </c>
      <c r="E9" s="10">
        <f t="shared" si="7"/>
        <v>10</v>
      </c>
      <c r="F9" s="7">
        <f t="shared" si="0"/>
        <v>240</v>
      </c>
      <c r="G9" s="9">
        <v>1.2333333333333334</v>
      </c>
      <c r="H9" s="8">
        <f t="shared" si="3"/>
        <v>296</v>
      </c>
      <c r="I9" s="8">
        <f t="shared" si="1"/>
        <v>219.25925925925924</v>
      </c>
      <c r="J9" s="8">
        <f t="shared" si="4"/>
        <v>1825.1851851851852</v>
      </c>
      <c r="K9" s="5">
        <v>3.3399999999999999E-2</v>
      </c>
      <c r="L9" s="9">
        <f t="shared" si="5"/>
        <v>0.57264048084801789</v>
      </c>
      <c r="M9" s="11">
        <v>11.66666666666668</v>
      </c>
      <c r="N9" s="9">
        <f t="shared" si="6"/>
        <v>0.96659926477829694</v>
      </c>
      <c r="O9" s="9">
        <f t="shared" si="2"/>
        <v>2.5</v>
      </c>
      <c r="Q9" s="23" t="s">
        <v>26</v>
      </c>
      <c r="S9" s="2" t="s">
        <v>45</v>
      </c>
      <c r="T9" s="24" t="s">
        <v>44</v>
      </c>
      <c r="U9" s="2"/>
      <c r="V9" s="2"/>
      <c r="W9" s="12"/>
    </row>
    <row r="10" spans="1:23" x14ac:dyDescent="0.35">
      <c r="B10" s="25">
        <v>10</v>
      </c>
      <c r="C10" s="5">
        <v>5</v>
      </c>
      <c r="D10" s="5">
        <v>24</v>
      </c>
      <c r="E10" s="10">
        <f t="shared" si="7"/>
        <v>10</v>
      </c>
      <c r="F10" s="7">
        <f t="shared" si="0"/>
        <v>240</v>
      </c>
      <c r="G10" s="9">
        <v>1.3111111111111113</v>
      </c>
      <c r="H10" s="8">
        <f t="shared" si="3"/>
        <v>314.66666666666674</v>
      </c>
      <c r="I10" s="8">
        <f t="shared" si="1"/>
        <v>233.08641975308646</v>
      </c>
      <c r="J10" s="8">
        <f t="shared" si="4"/>
        <v>1605.9259259259259</v>
      </c>
      <c r="K10" s="5">
        <v>3.3399999999999999E-2</v>
      </c>
      <c r="L10" s="9">
        <f t="shared" si="5"/>
        <v>0.50384925425263904</v>
      </c>
      <c r="M10" s="11">
        <v>10.222222222222239</v>
      </c>
      <c r="N10" s="9">
        <f t="shared" si="6"/>
        <v>1.0841880343493924</v>
      </c>
      <c r="O10" s="9">
        <f t="shared" si="2"/>
        <v>2.7</v>
      </c>
      <c r="Q10" s="26" t="s">
        <v>27</v>
      </c>
      <c r="S10" s="2" t="s">
        <v>42</v>
      </c>
      <c r="T10" s="18" t="s">
        <v>47</v>
      </c>
      <c r="U10" s="2"/>
      <c r="V10" s="2"/>
      <c r="W10" s="12"/>
    </row>
    <row r="11" spans="1:23" x14ac:dyDescent="0.35">
      <c r="B11" s="25">
        <v>11</v>
      </c>
      <c r="C11" s="5">
        <v>6</v>
      </c>
      <c r="D11" s="5">
        <v>24</v>
      </c>
      <c r="E11" s="10">
        <f t="shared" si="7"/>
        <v>10</v>
      </c>
      <c r="F11" s="7">
        <f t="shared" si="0"/>
        <v>240</v>
      </c>
      <c r="G11" s="9">
        <v>1.3888888888888891</v>
      </c>
      <c r="H11" s="8">
        <f t="shared" si="3"/>
        <v>333.33333333333337</v>
      </c>
      <c r="I11" s="8">
        <f t="shared" si="1"/>
        <v>246.91358024691357</v>
      </c>
      <c r="J11" s="8">
        <f t="shared" si="4"/>
        <v>1372.8395061728395</v>
      </c>
      <c r="K11" s="5">
        <v>3.3399999999999999E-2</v>
      </c>
      <c r="L11" s="9">
        <f t="shared" si="5"/>
        <v>0.4307198421962905</v>
      </c>
      <c r="M11" s="11">
        <v>8.7777777777777999</v>
      </c>
      <c r="N11" s="9">
        <f t="shared" si="6"/>
        <v>1.2250879009260227</v>
      </c>
      <c r="O11" s="9">
        <f t="shared" si="2"/>
        <v>2.8</v>
      </c>
      <c r="Q11" s="21"/>
      <c r="S11" s="2" t="s">
        <v>43</v>
      </c>
      <c r="T11" s="22" t="s">
        <v>48</v>
      </c>
      <c r="U11" s="2"/>
      <c r="V11" s="2"/>
      <c r="W11" s="2"/>
    </row>
    <row r="12" spans="1:23" x14ac:dyDescent="0.35">
      <c r="B12" s="25">
        <v>12</v>
      </c>
      <c r="C12" s="5">
        <v>7</v>
      </c>
      <c r="D12" s="5">
        <v>24</v>
      </c>
      <c r="E12" s="10">
        <f t="shared" si="7"/>
        <v>10</v>
      </c>
      <c r="F12" s="7">
        <f t="shared" si="0"/>
        <v>240</v>
      </c>
      <c r="G12" s="9">
        <v>1.4666666666666668</v>
      </c>
      <c r="H12" s="8">
        <f t="shared" si="3"/>
        <v>352</v>
      </c>
      <c r="I12" s="8">
        <f t="shared" si="1"/>
        <v>260.7407407407407</v>
      </c>
      <c r="J12" s="8">
        <f t="shared" si="4"/>
        <v>1125.9259259259259</v>
      </c>
      <c r="K12" s="5">
        <v>2.6599999999999999E-2</v>
      </c>
      <c r="L12" s="9">
        <f t="shared" si="5"/>
        <v>0.55694792536897797</v>
      </c>
      <c r="M12" s="11">
        <v>7.3333333333333606</v>
      </c>
      <c r="N12" s="9">
        <f t="shared" si="6"/>
        <v>1.3998461447417512</v>
      </c>
      <c r="O12" s="9">
        <f t="shared" si="2"/>
        <v>3</v>
      </c>
      <c r="Q12" s="21"/>
      <c r="S12" s="18" t="s">
        <v>50</v>
      </c>
      <c r="T12" s="22"/>
      <c r="U12" s="2"/>
      <c r="V12" s="18" t="s">
        <v>51</v>
      </c>
      <c r="W12" s="2"/>
    </row>
    <row r="13" spans="1:23" x14ac:dyDescent="0.35">
      <c r="B13" s="25">
        <v>13</v>
      </c>
      <c r="C13" s="5">
        <v>8</v>
      </c>
      <c r="D13" s="5">
        <v>24</v>
      </c>
      <c r="E13" s="10">
        <f t="shared" si="7"/>
        <v>10</v>
      </c>
      <c r="F13" s="7">
        <f t="shared" si="0"/>
        <v>240</v>
      </c>
      <c r="G13" s="9">
        <v>1.5444444444444447</v>
      </c>
      <c r="H13" s="8">
        <f t="shared" si="3"/>
        <v>370.66666666666674</v>
      </c>
      <c r="I13" s="8">
        <f t="shared" si="1"/>
        <v>274.56790123456796</v>
      </c>
      <c r="J13" s="8">
        <f t="shared" si="4"/>
        <v>865.18518518518522</v>
      </c>
      <c r="K13" s="5">
        <v>2.6599999999999999E-2</v>
      </c>
      <c r="L13" s="9">
        <f t="shared" si="5"/>
        <v>0.4279705110730041</v>
      </c>
      <c r="M13" s="11">
        <v>5.8888888888889195</v>
      </c>
      <c r="N13" s="9">
        <f t="shared" si="6"/>
        <v>1.6274494711094187</v>
      </c>
      <c r="O13" s="9">
        <f t="shared" si="2"/>
        <v>3.2</v>
      </c>
      <c r="Q13" s="21"/>
      <c r="S13" s="18" t="s">
        <v>49</v>
      </c>
      <c r="T13" s="22"/>
      <c r="U13" s="2"/>
      <c r="V13" s="2"/>
      <c r="W13" s="2"/>
    </row>
    <row r="14" spans="1:23" x14ac:dyDescent="0.35">
      <c r="B14" s="25">
        <v>14</v>
      </c>
      <c r="C14" s="5">
        <v>9</v>
      </c>
      <c r="D14" s="5">
        <v>24</v>
      </c>
      <c r="E14" s="10">
        <f t="shared" si="7"/>
        <v>10</v>
      </c>
      <c r="F14" s="7">
        <f t="shared" si="0"/>
        <v>240</v>
      </c>
      <c r="G14" s="9">
        <v>1.6222222222222225</v>
      </c>
      <c r="H14" s="8">
        <f t="shared" si="3"/>
        <v>389.33333333333337</v>
      </c>
      <c r="I14" s="8">
        <f t="shared" si="1"/>
        <v>288.39506172839504</v>
      </c>
      <c r="J14" s="8">
        <f t="shared" si="4"/>
        <v>590.61728395061732</v>
      </c>
      <c r="K14" s="5">
        <v>2.12E-2</v>
      </c>
      <c r="L14" s="9">
        <f t="shared" si="5"/>
        <v>0.45994137011106279</v>
      </c>
      <c r="M14" s="11">
        <v>4.4444444444444802</v>
      </c>
      <c r="N14" s="9">
        <f t="shared" si="6"/>
        <v>1.9467701535383264</v>
      </c>
      <c r="O14" s="9">
        <f t="shared" si="2"/>
        <v>3.4</v>
      </c>
    </row>
    <row r="15" spans="1:23" x14ac:dyDescent="0.35">
      <c r="B15" s="25">
        <v>15</v>
      </c>
      <c r="C15" s="5">
        <v>10</v>
      </c>
      <c r="D15" s="5">
        <v>24</v>
      </c>
      <c r="E15" s="10">
        <f t="shared" si="7"/>
        <v>10</v>
      </c>
      <c r="F15" s="7">
        <f t="shared" si="0"/>
        <v>240</v>
      </c>
      <c r="G15" s="5">
        <v>1.7000000000000002</v>
      </c>
      <c r="H15" s="7">
        <f t="shared" si="3"/>
        <v>408.00000000000006</v>
      </c>
      <c r="I15" s="8">
        <f t="shared" si="1"/>
        <v>302.22222222222223</v>
      </c>
      <c r="J15" s="8">
        <f t="shared" si="4"/>
        <v>302.22222222222223</v>
      </c>
      <c r="K15" s="5">
        <v>1.66E-2</v>
      </c>
      <c r="L15" s="9">
        <f t="shared" si="5"/>
        <v>0.38386477637457456</v>
      </c>
      <c r="M15" s="5">
        <v>3.0000000000000409</v>
      </c>
      <c r="N15" s="9">
        <f t="shared" si="6"/>
        <v>2.455589098293657</v>
      </c>
      <c r="O15" s="9">
        <f t="shared" si="2"/>
        <v>3.9</v>
      </c>
    </row>
    <row r="16" spans="1:23" ht="15" thickBot="1" x14ac:dyDescent="0.4">
      <c r="B16" s="28"/>
      <c r="C16" s="28"/>
      <c r="D16" s="28"/>
      <c r="E16" s="28"/>
      <c r="F16" s="31">
        <f>SUM(F6:F15)</f>
        <v>2400</v>
      </c>
      <c r="G16" s="28"/>
      <c r="H16" s="31">
        <f>SUM(H6:H15)</f>
        <v>3240.0000000000005</v>
      </c>
      <c r="I16" s="32">
        <f>SUM(I6:I15)</f>
        <v>2400</v>
      </c>
      <c r="J16" s="28"/>
      <c r="K16" s="28"/>
      <c r="L16" s="28"/>
      <c r="M16" s="28"/>
      <c r="N16" s="28"/>
      <c r="O16" s="28"/>
    </row>
    <row r="17" spans="3:29" ht="15" thickTop="1" x14ac:dyDescent="0.35">
      <c r="I17" s="12"/>
    </row>
    <row r="23" spans="3:29" x14ac:dyDescent="0.35">
      <c r="E23" s="47" t="s">
        <v>29</v>
      </c>
      <c r="F23" s="48"/>
      <c r="G23" s="47"/>
      <c r="H23" s="47"/>
      <c r="I23" s="47" t="s">
        <v>31</v>
      </c>
      <c r="J23" s="48"/>
      <c r="K23" s="47"/>
      <c r="L23" s="47" t="s">
        <v>33</v>
      </c>
      <c r="M23" s="48"/>
      <c r="N23" s="47"/>
      <c r="O23" s="47" t="s">
        <v>35</v>
      </c>
      <c r="P23" s="28"/>
    </row>
    <row r="24" spans="3:29" x14ac:dyDescent="0.35">
      <c r="E24" s="28"/>
      <c r="F24" s="28"/>
      <c r="G24" s="28"/>
      <c r="I24" s="28"/>
      <c r="J24" s="28"/>
      <c r="K24" s="28"/>
      <c r="L24" s="28"/>
      <c r="M24" s="28"/>
      <c r="N24" s="28"/>
      <c r="O24" s="28"/>
      <c r="P24" s="28"/>
    </row>
    <row r="25" spans="3:29" ht="76.5" x14ac:dyDescent="0.35">
      <c r="C25" s="13"/>
      <c r="E25" s="34" t="s">
        <v>28</v>
      </c>
      <c r="F25" s="35"/>
      <c r="G25" s="28"/>
      <c r="H25" s="28"/>
      <c r="I25" s="36" t="s">
        <v>30</v>
      </c>
      <c r="J25" s="28"/>
      <c r="K25" s="28"/>
      <c r="L25" s="36" t="s">
        <v>32</v>
      </c>
      <c r="M25" s="28"/>
      <c r="N25" s="28"/>
      <c r="O25" s="36" t="s">
        <v>34</v>
      </c>
      <c r="P25" s="28"/>
      <c r="Q25" s="46"/>
      <c r="R25" s="15"/>
      <c r="S25" s="2"/>
      <c r="T25" s="16"/>
      <c r="U25" s="16"/>
      <c r="V25" s="14"/>
      <c r="W25" s="14"/>
      <c r="X25" s="14"/>
      <c r="Y25" s="16"/>
      <c r="Z25" s="16"/>
      <c r="AA25" s="16"/>
      <c r="AB25" s="14"/>
      <c r="AC25" s="16"/>
    </row>
    <row r="26" spans="3:29" x14ac:dyDescent="0.35">
      <c r="E26" s="37" t="s">
        <v>36</v>
      </c>
      <c r="F26" s="37" t="s">
        <v>37</v>
      </c>
      <c r="G26" s="37" t="s">
        <v>38</v>
      </c>
      <c r="H26" s="28"/>
      <c r="I26" s="37" t="s">
        <v>39</v>
      </c>
      <c r="J26" s="37" t="s">
        <v>40</v>
      </c>
      <c r="K26" s="28"/>
      <c r="L26" s="37" t="s">
        <v>39</v>
      </c>
      <c r="M26" s="37" t="s">
        <v>40</v>
      </c>
      <c r="N26" s="28"/>
      <c r="O26" s="37" t="s">
        <v>39</v>
      </c>
      <c r="P26" s="37" t="s">
        <v>40</v>
      </c>
      <c r="Q26" s="28"/>
      <c r="S26" s="2"/>
    </row>
    <row r="27" spans="3:29" x14ac:dyDescent="0.35">
      <c r="E27" s="38">
        <v>16</v>
      </c>
      <c r="F27" s="38">
        <v>2.2999999999999998</v>
      </c>
      <c r="G27" s="37">
        <f t="shared" ref="G27:G34" si="8">(E27-(2*F27))/1000</f>
        <v>1.14E-2</v>
      </c>
      <c r="H27" s="28"/>
      <c r="I27" s="38">
        <v>0.27700000000000002</v>
      </c>
      <c r="J27" s="38">
        <v>2</v>
      </c>
      <c r="K27" s="28"/>
      <c r="L27" s="39">
        <v>0.26</v>
      </c>
      <c r="M27" s="38">
        <v>2</v>
      </c>
      <c r="N27" s="28"/>
      <c r="O27" s="39">
        <v>0.57099999999999995</v>
      </c>
      <c r="P27" s="38">
        <v>2</v>
      </c>
      <c r="Q27" s="28"/>
      <c r="S27" s="17"/>
    </row>
    <row r="28" spans="3:29" x14ac:dyDescent="0.35">
      <c r="E28" s="38">
        <v>20</v>
      </c>
      <c r="F28" s="38">
        <v>3.4</v>
      </c>
      <c r="G28" s="37">
        <f t="shared" si="8"/>
        <v>1.32E-2</v>
      </c>
      <c r="H28" s="28"/>
      <c r="I28" s="38">
        <v>0.31200000000000006</v>
      </c>
      <c r="J28" s="38">
        <v>2.1</v>
      </c>
      <c r="K28" s="28"/>
      <c r="L28" s="40">
        <v>0.30399999999999999</v>
      </c>
      <c r="M28" s="38">
        <v>2.1</v>
      </c>
      <c r="N28" s="28"/>
      <c r="O28" s="39">
        <v>0.63219999999999998</v>
      </c>
      <c r="P28" s="38">
        <v>2.1</v>
      </c>
      <c r="Q28" s="28"/>
      <c r="S28" s="17"/>
    </row>
    <row r="29" spans="3:29" x14ac:dyDescent="0.35">
      <c r="C29" s="18"/>
      <c r="E29" s="38">
        <v>25</v>
      </c>
      <c r="F29" s="38">
        <v>4.2</v>
      </c>
      <c r="G29" s="37">
        <f t="shared" si="8"/>
        <v>1.66E-2</v>
      </c>
      <c r="H29" s="28"/>
      <c r="I29" s="38">
        <v>0.34700000000000003</v>
      </c>
      <c r="J29" s="38">
        <v>2.2000000000000002</v>
      </c>
      <c r="K29" s="28"/>
      <c r="L29" s="40">
        <v>0.34799999999999998</v>
      </c>
      <c r="M29" s="38">
        <v>2.2000000000000002</v>
      </c>
      <c r="N29" s="28"/>
      <c r="O29" s="41">
        <v>0.69339999999999991</v>
      </c>
      <c r="P29" s="10">
        <v>2.2000000000000002</v>
      </c>
      <c r="Q29" s="28"/>
      <c r="S29" s="17"/>
    </row>
    <row r="30" spans="3:29" x14ac:dyDescent="0.35">
      <c r="C30" s="18"/>
      <c r="E30" s="38">
        <v>32</v>
      </c>
      <c r="F30" s="38">
        <v>5.4</v>
      </c>
      <c r="G30" s="37">
        <f t="shared" si="8"/>
        <v>2.12E-2</v>
      </c>
      <c r="H30" s="28"/>
      <c r="I30" s="38">
        <v>0.38200000000000001</v>
      </c>
      <c r="J30" s="38">
        <v>2.2999999999999998</v>
      </c>
      <c r="K30" s="28"/>
      <c r="L30" s="40">
        <v>0.39200000000000002</v>
      </c>
      <c r="M30" s="38">
        <v>2.2999999999999998</v>
      </c>
      <c r="N30" s="28"/>
      <c r="O30" s="40">
        <v>0.75459999999999994</v>
      </c>
      <c r="P30" s="38">
        <v>2.2999999999999998</v>
      </c>
      <c r="Q30" s="28"/>
      <c r="S30" s="17"/>
    </row>
    <row r="31" spans="3:29" ht="17.25" customHeight="1" x14ac:dyDescent="0.35">
      <c r="E31" s="38">
        <v>40</v>
      </c>
      <c r="F31" s="38">
        <v>6.7</v>
      </c>
      <c r="G31" s="37">
        <f t="shared" si="8"/>
        <v>2.6600000000000002E-2</v>
      </c>
      <c r="H31" s="28"/>
      <c r="I31" s="38">
        <v>0.41700000000000004</v>
      </c>
      <c r="J31" s="38">
        <v>2.4</v>
      </c>
      <c r="K31" s="28"/>
      <c r="L31" s="40">
        <v>0.436</v>
      </c>
      <c r="M31" s="38">
        <v>2.4</v>
      </c>
      <c r="N31" s="28"/>
      <c r="O31" s="40">
        <v>0.81579999999999997</v>
      </c>
      <c r="P31" s="38">
        <v>2.4</v>
      </c>
      <c r="Q31" s="28"/>
      <c r="S31" s="17"/>
      <c r="V31" s="19"/>
    </row>
    <row r="32" spans="3:29" x14ac:dyDescent="0.35">
      <c r="E32" s="38">
        <v>50</v>
      </c>
      <c r="F32" s="38">
        <v>8.3000000000000007</v>
      </c>
      <c r="G32" s="37">
        <f t="shared" si="8"/>
        <v>3.3399999999999999E-2</v>
      </c>
      <c r="H32" s="28"/>
      <c r="I32" s="38">
        <v>0.45200000000000007</v>
      </c>
      <c r="J32" s="38">
        <v>2.5</v>
      </c>
      <c r="K32" s="42"/>
      <c r="L32" s="40">
        <v>0.48</v>
      </c>
      <c r="M32" s="38">
        <v>2.5</v>
      </c>
      <c r="N32" s="28"/>
      <c r="O32" s="40">
        <v>0.877</v>
      </c>
      <c r="P32" s="38">
        <v>2.5</v>
      </c>
      <c r="Q32" s="28"/>
      <c r="S32" s="17"/>
    </row>
    <row r="33" spans="3:22" x14ac:dyDescent="0.35">
      <c r="E33" s="38">
        <v>63</v>
      </c>
      <c r="F33" s="38">
        <v>10.5</v>
      </c>
      <c r="G33" s="37">
        <f t="shared" si="8"/>
        <v>4.2000000000000003E-2</v>
      </c>
      <c r="H33" s="28"/>
      <c r="I33" s="38">
        <v>0.49720000000000009</v>
      </c>
      <c r="J33" s="38">
        <v>2.6</v>
      </c>
      <c r="K33" s="28"/>
      <c r="L33" s="40">
        <v>0.54920000000000002</v>
      </c>
      <c r="M33" s="38">
        <v>2.6</v>
      </c>
      <c r="N33" s="28"/>
      <c r="O33" s="40">
        <v>0.97760000000000002</v>
      </c>
      <c r="P33" s="38">
        <v>2.6</v>
      </c>
      <c r="Q33" s="28"/>
      <c r="S33" s="17"/>
    </row>
    <row r="34" spans="3:22" x14ac:dyDescent="0.35">
      <c r="E34" s="38">
        <v>75</v>
      </c>
      <c r="F34" s="38">
        <v>12.5</v>
      </c>
      <c r="G34" s="37">
        <f t="shared" si="8"/>
        <v>0.05</v>
      </c>
      <c r="H34" s="28"/>
      <c r="I34" s="38">
        <v>0.5424000000000001</v>
      </c>
      <c r="J34" s="38">
        <v>2.7</v>
      </c>
      <c r="K34" s="28"/>
      <c r="L34" s="41">
        <v>0.61839999999999995</v>
      </c>
      <c r="M34" s="38">
        <v>2.7</v>
      </c>
      <c r="N34" s="28"/>
      <c r="O34" s="40">
        <v>1.0782</v>
      </c>
      <c r="P34" s="38">
        <v>2.7</v>
      </c>
      <c r="Q34" s="28"/>
      <c r="S34" s="17"/>
    </row>
    <row r="35" spans="3:22" x14ac:dyDescent="0.35">
      <c r="E35" s="28"/>
      <c r="F35" s="28"/>
      <c r="G35" s="28"/>
      <c r="H35" s="28"/>
      <c r="I35" s="38">
        <v>0.58760000000000012</v>
      </c>
      <c r="J35" s="38">
        <v>2.8</v>
      </c>
      <c r="K35" s="28"/>
      <c r="L35" s="40">
        <v>0.68759999999999999</v>
      </c>
      <c r="M35" s="38">
        <v>2.8</v>
      </c>
      <c r="N35" s="28"/>
      <c r="O35" s="40">
        <v>1.1787999999999998</v>
      </c>
      <c r="P35" s="38">
        <v>2.8</v>
      </c>
      <c r="Q35" s="28"/>
      <c r="S35" s="17"/>
      <c r="U35" s="2"/>
      <c r="V35" s="2"/>
    </row>
    <row r="36" spans="3:22" x14ac:dyDescent="0.35">
      <c r="F36" s="28"/>
      <c r="G36" s="28"/>
      <c r="H36" s="28"/>
      <c r="I36" s="43">
        <v>0.63280000000000003</v>
      </c>
      <c r="J36" s="38">
        <v>2.9</v>
      </c>
      <c r="K36" s="28"/>
      <c r="L36" s="40">
        <v>0.75679999999999992</v>
      </c>
      <c r="M36" s="38">
        <v>2.9</v>
      </c>
      <c r="N36" s="28"/>
      <c r="O36" s="40">
        <v>1.2793999999999999</v>
      </c>
      <c r="P36" s="38">
        <v>2.9</v>
      </c>
      <c r="Q36" s="28"/>
      <c r="S36" s="17"/>
      <c r="U36" s="2"/>
      <c r="V36" s="2"/>
    </row>
    <row r="37" spans="3:22" x14ac:dyDescent="0.35">
      <c r="E37" s="28"/>
      <c r="F37" s="28"/>
      <c r="G37" s="28"/>
      <c r="H37" s="28"/>
      <c r="I37" s="44">
        <v>0.67800000000000005</v>
      </c>
      <c r="J37" s="38">
        <v>3</v>
      </c>
      <c r="K37" s="28"/>
      <c r="L37" s="40">
        <v>0.82599999999999996</v>
      </c>
      <c r="M37" s="38">
        <v>3</v>
      </c>
      <c r="N37" s="28"/>
      <c r="O37" s="40">
        <v>1.38</v>
      </c>
      <c r="P37" s="38">
        <v>3</v>
      </c>
      <c r="Q37" s="28"/>
      <c r="S37" s="17"/>
      <c r="U37" s="2"/>
      <c r="V37" s="20"/>
    </row>
    <row r="38" spans="3:22" x14ac:dyDescent="0.35">
      <c r="E38" s="28"/>
      <c r="F38" s="28"/>
      <c r="G38" s="28"/>
      <c r="H38" s="28"/>
      <c r="I38" s="38">
        <v>1.6400000000000001</v>
      </c>
      <c r="J38" s="38">
        <v>3.1</v>
      </c>
      <c r="K38" s="28"/>
      <c r="L38" s="40">
        <v>0.91279999999999994</v>
      </c>
      <c r="M38" s="38">
        <v>3.1</v>
      </c>
      <c r="N38" s="28"/>
      <c r="O38" s="40">
        <v>1.5</v>
      </c>
      <c r="P38" s="38">
        <v>3.1</v>
      </c>
      <c r="Q38" s="28"/>
      <c r="S38" s="17"/>
      <c r="U38" s="17"/>
      <c r="V38" s="2"/>
    </row>
    <row r="39" spans="3:22" x14ac:dyDescent="0.35">
      <c r="E39" s="28"/>
      <c r="F39" s="28"/>
      <c r="G39" s="28"/>
      <c r="H39" s="28"/>
      <c r="I39" s="44">
        <v>2.6019999999999999</v>
      </c>
      <c r="J39" s="38">
        <v>3.2</v>
      </c>
      <c r="K39" s="28"/>
      <c r="L39" s="40">
        <v>0.99959999999999993</v>
      </c>
      <c r="M39" s="38">
        <v>3.2</v>
      </c>
      <c r="N39" s="28"/>
      <c r="O39" s="40">
        <v>1.6199999999999999</v>
      </c>
      <c r="P39" s="38">
        <v>3.2</v>
      </c>
      <c r="Q39" s="28"/>
      <c r="S39" s="17"/>
      <c r="U39" s="2"/>
      <c r="V39" s="20"/>
    </row>
    <row r="40" spans="3:22" x14ac:dyDescent="0.35">
      <c r="E40" s="28"/>
      <c r="F40" s="28"/>
      <c r="G40" s="28"/>
      <c r="H40" s="28"/>
      <c r="I40" s="38">
        <v>3.5640000000000001</v>
      </c>
      <c r="J40" s="38">
        <v>3.3</v>
      </c>
      <c r="K40" s="28"/>
      <c r="L40" s="40">
        <v>1.0864</v>
      </c>
      <c r="M40" s="38">
        <v>3.3</v>
      </c>
      <c r="N40" s="28"/>
      <c r="O40" s="40">
        <v>1.7399999999999998</v>
      </c>
      <c r="P40" s="38">
        <v>3.3</v>
      </c>
      <c r="Q40" s="28"/>
      <c r="S40" s="17"/>
      <c r="U40" s="2"/>
      <c r="V40" s="2"/>
    </row>
    <row r="41" spans="3:22" x14ac:dyDescent="0.35">
      <c r="E41" s="28"/>
      <c r="F41" s="28"/>
      <c r="G41" s="28"/>
      <c r="H41" s="28"/>
      <c r="I41" s="38">
        <v>4.5259999999999998</v>
      </c>
      <c r="J41" s="38">
        <v>3.4</v>
      </c>
      <c r="K41" s="28"/>
      <c r="L41" s="40">
        <v>1.1732</v>
      </c>
      <c r="M41" s="38">
        <v>3.4</v>
      </c>
      <c r="N41" s="28"/>
      <c r="O41" s="40">
        <v>1.8599999999999999</v>
      </c>
      <c r="P41" s="38">
        <v>3.4</v>
      </c>
      <c r="Q41" s="28"/>
      <c r="S41" s="17"/>
      <c r="U41" s="2"/>
      <c r="V41" s="20"/>
    </row>
    <row r="42" spans="3:22" x14ac:dyDescent="0.35">
      <c r="C42" s="18"/>
      <c r="E42" s="28"/>
      <c r="F42" s="28"/>
      <c r="G42" s="28"/>
      <c r="H42" s="28"/>
      <c r="I42" s="38">
        <v>5.4879999999999995</v>
      </c>
      <c r="J42" s="38">
        <v>3.5</v>
      </c>
      <c r="K42" s="28"/>
      <c r="L42" s="40">
        <v>1.26</v>
      </c>
      <c r="M42" s="38">
        <v>3.5</v>
      </c>
      <c r="N42" s="28"/>
      <c r="O42" s="40">
        <v>1.98</v>
      </c>
      <c r="P42" s="38">
        <v>3.5</v>
      </c>
      <c r="Q42" s="28"/>
      <c r="S42" s="17"/>
      <c r="U42" s="2"/>
      <c r="V42" s="2"/>
    </row>
    <row r="43" spans="3:22" x14ac:dyDescent="0.35">
      <c r="C43" s="18"/>
      <c r="E43" s="28"/>
      <c r="F43" s="28"/>
      <c r="G43" s="28"/>
      <c r="H43" s="28"/>
      <c r="I43" s="38">
        <v>4.6443999999999992</v>
      </c>
      <c r="J43" s="38">
        <v>3.6</v>
      </c>
      <c r="K43" s="28"/>
      <c r="L43" s="40">
        <v>1.302</v>
      </c>
      <c r="M43" s="38">
        <v>3.6</v>
      </c>
      <c r="N43" s="28"/>
      <c r="O43" s="40">
        <v>2.0880000000000001</v>
      </c>
      <c r="P43" s="38">
        <v>3.6</v>
      </c>
      <c r="Q43" s="28"/>
      <c r="S43" s="17"/>
      <c r="U43" s="2"/>
      <c r="V43" s="17"/>
    </row>
    <row r="44" spans="3:22" x14ac:dyDescent="0.35">
      <c r="E44" s="28"/>
      <c r="F44" s="28"/>
      <c r="G44" s="28"/>
      <c r="H44" s="28"/>
      <c r="I44" s="38">
        <v>3.8007999999999997</v>
      </c>
      <c r="J44" s="38">
        <v>3.7</v>
      </c>
      <c r="K44" s="28"/>
      <c r="L44" s="40">
        <v>1.3440000000000001</v>
      </c>
      <c r="M44" s="38">
        <v>3.7</v>
      </c>
      <c r="N44" s="28"/>
      <c r="O44" s="40">
        <v>2.1960000000000002</v>
      </c>
      <c r="P44" s="38">
        <v>3.7</v>
      </c>
      <c r="Q44" s="28"/>
      <c r="S44" s="17"/>
    </row>
    <row r="45" spans="3:22" x14ac:dyDescent="0.35">
      <c r="E45" s="28"/>
      <c r="F45" s="28"/>
      <c r="G45" s="28"/>
      <c r="H45" s="28"/>
      <c r="I45" s="38">
        <v>2.9571999999999994</v>
      </c>
      <c r="J45" s="38">
        <v>3.8</v>
      </c>
      <c r="K45" s="28"/>
      <c r="L45" s="40">
        <v>1.3860000000000001</v>
      </c>
      <c r="M45" s="38">
        <v>3.8</v>
      </c>
      <c r="N45" s="28"/>
      <c r="O45" s="40">
        <v>2.3039999999999998</v>
      </c>
      <c r="P45" s="38">
        <v>3.8</v>
      </c>
      <c r="Q45" s="28"/>
      <c r="S45" s="17"/>
    </row>
    <row r="46" spans="3:22" x14ac:dyDescent="0.35">
      <c r="E46" s="28"/>
      <c r="F46" s="28"/>
      <c r="G46" s="28"/>
      <c r="H46" s="28"/>
      <c r="I46" s="38">
        <v>2.1135999999999995</v>
      </c>
      <c r="J46" s="38">
        <v>3.9</v>
      </c>
      <c r="K46" s="28"/>
      <c r="L46" s="40">
        <v>1.4279999999999999</v>
      </c>
      <c r="M46" s="38">
        <v>3.9</v>
      </c>
      <c r="N46" s="28"/>
      <c r="O46" s="40">
        <v>2.4119999999999999</v>
      </c>
      <c r="P46" s="7">
        <v>3.9</v>
      </c>
      <c r="Q46" s="28"/>
      <c r="S46" s="17"/>
    </row>
    <row r="47" spans="3:22" x14ac:dyDescent="0.35">
      <c r="E47" s="28"/>
      <c r="F47" s="28"/>
      <c r="G47" s="28"/>
      <c r="H47" s="28"/>
      <c r="I47" s="38">
        <v>1.2699999999999996</v>
      </c>
      <c r="J47" s="38">
        <v>4</v>
      </c>
      <c r="K47" s="28"/>
      <c r="L47" s="45">
        <v>1.47</v>
      </c>
      <c r="M47" s="38">
        <v>4</v>
      </c>
      <c r="N47" s="28"/>
      <c r="O47" s="41">
        <v>2.52</v>
      </c>
      <c r="P47" s="38">
        <v>4</v>
      </c>
      <c r="Q47" s="28"/>
      <c r="S47" s="17"/>
    </row>
    <row r="48" spans="3:22" x14ac:dyDescent="0.35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2:15" x14ac:dyDescent="0.35">
      <c r="B49" s="49" t="s">
        <v>41</v>
      </c>
    </row>
    <row r="50" spans="2:15" x14ac:dyDescent="0.35">
      <c r="B50" s="27"/>
      <c r="C50" s="27" t="s">
        <v>0</v>
      </c>
      <c r="D50" s="27" t="s">
        <v>1</v>
      </c>
      <c r="E50" s="27" t="s">
        <v>2</v>
      </c>
      <c r="F50" s="27" t="s">
        <v>3</v>
      </c>
      <c r="G50" s="27" t="s">
        <v>4</v>
      </c>
      <c r="H50" s="27" t="s">
        <v>5</v>
      </c>
      <c r="I50" s="27" t="s">
        <v>6</v>
      </c>
      <c r="J50" s="27" t="s">
        <v>7</v>
      </c>
      <c r="K50" s="27" t="s">
        <v>8</v>
      </c>
      <c r="L50" s="27" t="s">
        <v>9</v>
      </c>
      <c r="M50" s="27" t="s">
        <v>10</v>
      </c>
      <c r="N50" s="27" t="s">
        <v>11</v>
      </c>
      <c r="O50" s="27" t="s">
        <v>12</v>
      </c>
    </row>
    <row r="51" spans="2:15" ht="123.5" x14ac:dyDescent="0.35">
      <c r="B51" s="27">
        <v>50</v>
      </c>
      <c r="C51" s="29" t="s">
        <v>13</v>
      </c>
      <c r="D51" s="30" t="s">
        <v>14</v>
      </c>
      <c r="E51" s="30" t="s">
        <v>15</v>
      </c>
      <c r="F51" s="30" t="s">
        <v>16</v>
      </c>
      <c r="G51" s="30" t="s">
        <v>17</v>
      </c>
      <c r="H51" s="29" t="s">
        <v>18</v>
      </c>
      <c r="I51" s="29" t="s">
        <v>19</v>
      </c>
      <c r="J51" s="29" t="s">
        <v>20</v>
      </c>
      <c r="K51" s="30" t="s">
        <v>21</v>
      </c>
      <c r="L51" s="30" t="s">
        <v>52</v>
      </c>
      <c r="M51" s="30" t="s">
        <v>22</v>
      </c>
      <c r="N51" s="29" t="s">
        <v>23</v>
      </c>
      <c r="O51" s="30" t="s">
        <v>24</v>
      </c>
    </row>
    <row r="52" spans="2:15" x14ac:dyDescent="0.35">
      <c r="B52" s="27">
        <v>51</v>
      </c>
      <c r="C52" s="5">
        <v>1</v>
      </c>
      <c r="D52" s="5">
        <v>24</v>
      </c>
      <c r="E52" s="6">
        <v>7.7</v>
      </c>
      <c r="F52" s="7">
        <f t="shared" ref="F52:F61" si="9">D52*E52</f>
        <v>184.8</v>
      </c>
      <c r="G52" s="5">
        <v>1</v>
      </c>
      <c r="H52" s="7">
        <f>F52*G52</f>
        <v>184.8</v>
      </c>
      <c r="I52" s="8">
        <f t="shared" ref="I52:I61" si="10">$H52*$F$16/$H$16</f>
        <v>136.88888888888886</v>
      </c>
      <c r="J52" s="8">
        <f>J53+I52</f>
        <v>1848.0000000000002</v>
      </c>
      <c r="K52" s="5">
        <v>4.2000000000000003E-2</v>
      </c>
      <c r="L52" s="9">
        <f>0.00000035*$J52/POWER(K52,2)</f>
        <v>0.36666666666666664</v>
      </c>
      <c r="M52" s="5">
        <v>16</v>
      </c>
      <c r="N52" s="9">
        <f>(36*H52/3600/SQRT(M52))+0.1</f>
        <v>0.56200000000000006</v>
      </c>
      <c r="O52" s="9" t="str">
        <f>IF(E52&lt;7.8,"X",VLOOKUP(($N52),$O$27:$P$47,2))</f>
        <v>X</v>
      </c>
    </row>
    <row r="53" spans="2:15" x14ac:dyDescent="0.35">
      <c r="B53" s="27">
        <v>52</v>
      </c>
      <c r="C53" s="5">
        <v>2</v>
      </c>
      <c r="D53" s="5">
        <v>24</v>
      </c>
      <c r="E53" s="10">
        <f>$E$52</f>
        <v>7.7</v>
      </c>
      <c r="F53" s="7">
        <f t="shared" si="9"/>
        <v>184.8</v>
      </c>
      <c r="G53" s="9">
        <v>1.0777777777777777</v>
      </c>
      <c r="H53" s="8">
        <f t="shared" ref="H53:H61" si="11">F53*G53</f>
        <v>199.17333333333335</v>
      </c>
      <c r="I53" s="8">
        <f t="shared" si="10"/>
        <v>147.5358024691358</v>
      </c>
      <c r="J53" s="8">
        <f t="shared" ref="J53:J61" si="12">J54+I53</f>
        <v>1711.1111111111113</v>
      </c>
      <c r="K53" s="5">
        <v>4.2000000000000003E-2</v>
      </c>
      <c r="L53" s="9">
        <f t="shared" ref="L53:L61" si="13">0.00000035*$J53/POWER(K53,2)</f>
        <v>0.33950617283950618</v>
      </c>
      <c r="M53" s="11">
        <v>14.555555555555561</v>
      </c>
      <c r="N53" s="9">
        <f t="shared" ref="N53:N61" si="14">(36*H53/3600/SQRT(M53))+0.1</f>
        <v>0.62205564793610335</v>
      </c>
      <c r="O53" s="9" t="str">
        <f t="shared" ref="O53:O61" si="15">IF(E53&lt;7.8,"X",VLOOKUP(($N53),$O$27:$P$47,2))</f>
        <v>X</v>
      </c>
    </row>
    <row r="54" spans="2:15" x14ac:dyDescent="0.35">
      <c r="B54" s="27">
        <v>53</v>
      </c>
      <c r="C54" s="5">
        <v>3</v>
      </c>
      <c r="D54" s="5">
        <v>24</v>
      </c>
      <c r="E54" s="10">
        <f t="shared" ref="E54:E61" si="16">$E$52</f>
        <v>7.7</v>
      </c>
      <c r="F54" s="7">
        <f t="shared" si="9"/>
        <v>184.8</v>
      </c>
      <c r="G54" s="9">
        <v>1.1555555555555557</v>
      </c>
      <c r="H54" s="8">
        <f t="shared" si="11"/>
        <v>213.54666666666671</v>
      </c>
      <c r="I54" s="8">
        <f t="shared" si="10"/>
        <v>158.18271604938272</v>
      </c>
      <c r="J54" s="8">
        <f t="shared" si="12"/>
        <v>1563.5753086419754</v>
      </c>
      <c r="K54" s="5">
        <v>4.2000000000000003E-2</v>
      </c>
      <c r="L54" s="9">
        <f t="shared" si="13"/>
        <v>0.31023319615912209</v>
      </c>
      <c r="M54" s="11">
        <v>13.11111111111112</v>
      </c>
      <c r="N54" s="9">
        <f t="shared" si="14"/>
        <v>0.68975692321038173</v>
      </c>
      <c r="O54" s="9" t="str">
        <f t="shared" si="15"/>
        <v>X</v>
      </c>
    </row>
    <row r="55" spans="2:15" x14ac:dyDescent="0.35">
      <c r="B55" s="27">
        <v>54</v>
      </c>
      <c r="C55" s="5">
        <v>4</v>
      </c>
      <c r="D55" s="5">
        <v>24</v>
      </c>
      <c r="E55" s="10">
        <f t="shared" si="16"/>
        <v>7.7</v>
      </c>
      <c r="F55" s="7">
        <f t="shared" si="9"/>
        <v>184.8</v>
      </c>
      <c r="G55" s="9">
        <v>1.2333333333333334</v>
      </c>
      <c r="H55" s="8">
        <f t="shared" si="11"/>
        <v>227.92000000000002</v>
      </c>
      <c r="I55" s="8">
        <f t="shared" si="10"/>
        <v>168.82962962962961</v>
      </c>
      <c r="J55" s="8">
        <f t="shared" si="12"/>
        <v>1405.3925925925928</v>
      </c>
      <c r="K55" s="5">
        <v>3.3399999999999999E-2</v>
      </c>
      <c r="L55" s="9">
        <f t="shared" si="13"/>
        <v>0.44093317025297385</v>
      </c>
      <c r="M55" s="11">
        <v>11.66666666666668</v>
      </c>
      <c r="N55" s="9">
        <f t="shared" si="14"/>
        <v>0.76728143387928871</v>
      </c>
      <c r="O55" s="9" t="str">
        <f t="shared" si="15"/>
        <v>X</v>
      </c>
    </row>
    <row r="56" spans="2:15" x14ac:dyDescent="0.35">
      <c r="B56" s="27">
        <v>55</v>
      </c>
      <c r="C56" s="5">
        <v>5</v>
      </c>
      <c r="D56" s="5">
        <v>24</v>
      </c>
      <c r="E56" s="10">
        <f t="shared" si="16"/>
        <v>7.7</v>
      </c>
      <c r="F56" s="7">
        <f t="shared" si="9"/>
        <v>184.8</v>
      </c>
      <c r="G56" s="9">
        <v>1.3111111111111113</v>
      </c>
      <c r="H56" s="8">
        <f t="shared" si="11"/>
        <v>242.29333333333338</v>
      </c>
      <c r="I56" s="8">
        <f t="shared" si="10"/>
        <v>179.47654320987655</v>
      </c>
      <c r="J56" s="8">
        <f t="shared" si="12"/>
        <v>1236.5629629629632</v>
      </c>
      <c r="K56" s="5">
        <v>3.3399999999999999E-2</v>
      </c>
      <c r="L56" s="9">
        <f t="shared" si="13"/>
        <v>0.38796392577453215</v>
      </c>
      <c r="M56" s="11">
        <v>10.222222222222239</v>
      </c>
      <c r="N56" s="9">
        <f t="shared" si="14"/>
        <v>0.85782478644903204</v>
      </c>
      <c r="O56" s="9" t="str">
        <f t="shared" si="15"/>
        <v>X</v>
      </c>
    </row>
    <row r="57" spans="2:15" x14ac:dyDescent="0.35">
      <c r="B57" s="27">
        <v>56</v>
      </c>
      <c r="C57" s="5">
        <v>6</v>
      </c>
      <c r="D57" s="5">
        <v>24</v>
      </c>
      <c r="E57" s="10">
        <f t="shared" si="16"/>
        <v>7.7</v>
      </c>
      <c r="F57" s="7">
        <f t="shared" si="9"/>
        <v>184.8</v>
      </c>
      <c r="G57" s="9">
        <v>1.3888888888888891</v>
      </c>
      <c r="H57" s="8">
        <f t="shared" si="11"/>
        <v>256.66666666666674</v>
      </c>
      <c r="I57" s="8">
        <f t="shared" si="10"/>
        <v>190.1234567901235</v>
      </c>
      <c r="J57" s="8">
        <f t="shared" si="12"/>
        <v>1057.0864197530866</v>
      </c>
      <c r="K57" s="5">
        <v>3.3399999999999999E-2</v>
      </c>
      <c r="L57" s="9">
        <f t="shared" si="13"/>
        <v>0.33165427849114371</v>
      </c>
      <c r="M57" s="11">
        <v>8.7777777777777999</v>
      </c>
      <c r="N57" s="9">
        <f t="shared" si="14"/>
        <v>0.96631768371303761</v>
      </c>
      <c r="O57" s="9" t="str">
        <f t="shared" si="15"/>
        <v>X</v>
      </c>
    </row>
    <row r="58" spans="2:15" x14ac:dyDescent="0.35">
      <c r="B58" s="27">
        <v>57</v>
      </c>
      <c r="C58" s="5">
        <v>7</v>
      </c>
      <c r="D58" s="5">
        <v>24</v>
      </c>
      <c r="E58" s="10">
        <f t="shared" si="16"/>
        <v>7.7</v>
      </c>
      <c r="F58" s="7">
        <f t="shared" si="9"/>
        <v>184.8</v>
      </c>
      <c r="G58" s="9">
        <v>1.4666666666666668</v>
      </c>
      <c r="H58" s="8">
        <f t="shared" si="11"/>
        <v>271.04000000000002</v>
      </c>
      <c r="I58" s="8">
        <f t="shared" si="10"/>
        <v>200.77037037037033</v>
      </c>
      <c r="J58" s="8">
        <f t="shared" si="12"/>
        <v>866.96296296296305</v>
      </c>
      <c r="K58" s="5">
        <v>2.6599999999999999E-2</v>
      </c>
      <c r="L58" s="9">
        <f t="shared" si="13"/>
        <v>0.42884990253411309</v>
      </c>
      <c r="M58" s="11">
        <v>7.3333333333333606</v>
      </c>
      <c r="N58" s="9">
        <f t="shared" si="14"/>
        <v>1.1008815314511484</v>
      </c>
      <c r="O58" s="9" t="str">
        <f t="shared" si="15"/>
        <v>X</v>
      </c>
    </row>
    <row r="59" spans="2:15" x14ac:dyDescent="0.35">
      <c r="B59" s="27">
        <v>58</v>
      </c>
      <c r="C59" s="5">
        <v>8</v>
      </c>
      <c r="D59" s="5">
        <v>24</v>
      </c>
      <c r="E59" s="10">
        <f t="shared" si="16"/>
        <v>7.7</v>
      </c>
      <c r="F59" s="7">
        <f t="shared" si="9"/>
        <v>184.8</v>
      </c>
      <c r="G59" s="9">
        <v>1.5444444444444447</v>
      </c>
      <c r="H59" s="8">
        <f t="shared" si="11"/>
        <v>285.41333333333341</v>
      </c>
      <c r="I59" s="8">
        <f t="shared" si="10"/>
        <v>211.41728395061733</v>
      </c>
      <c r="J59" s="8">
        <f t="shared" si="12"/>
        <v>666.19259259259275</v>
      </c>
      <c r="K59" s="5">
        <v>2.6599999999999999E-2</v>
      </c>
      <c r="L59" s="9">
        <f t="shared" si="13"/>
        <v>0.32953729352621325</v>
      </c>
      <c r="M59" s="11">
        <v>5.8888888888889195</v>
      </c>
      <c r="N59" s="9">
        <f t="shared" si="14"/>
        <v>1.2761360927542524</v>
      </c>
      <c r="O59" s="9" t="str">
        <f t="shared" si="15"/>
        <v>X</v>
      </c>
    </row>
    <row r="60" spans="2:15" x14ac:dyDescent="0.35">
      <c r="B60" s="27">
        <v>59</v>
      </c>
      <c r="C60" s="5">
        <v>9</v>
      </c>
      <c r="D60" s="5">
        <v>24</v>
      </c>
      <c r="E60" s="10">
        <f t="shared" si="16"/>
        <v>7.7</v>
      </c>
      <c r="F60" s="7">
        <f t="shared" si="9"/>
        <v>184.8</v>
      </c>
      <c r="G60" s="9">
        <v>1.6222222222222225</v>
      </c>
      <c r="H60" s="8">
        <f t="shared" si="11"/>
        <v>299.78666666666675</v>
      </c>
      <c r="I60" s="8">
        <f t="shared" si="10"/>
        <v>222.06419753086425</v>
      </c>
      <c r="J60" s="8">
        <f t="shared" si="12"/>
        <v>454.77530864197536</v>
      </c>
      <c r="K60" s="5">
        <v>2.12E-2</v>
      </c>
      <c r="L60" s="9">
        <f t="shared" si="13"/>
        <v>0.35415485498551835</v>
      </c>
      <c r="M60" s="11">
        <v>4.4444444444444802</v>
      </c>
      <c r="N60" s="9">
        <f t="shared" si="14"/>
        <v>1.5220130182245117</v>
      </c>
      <c r="O60" s="9" t="str">
        <f t="shared" si="15"/>
        <v>X</v>
      </c>
    </row>
    <row r="61" spans="2:15" x14ac:dyDescent="0.35">
      <c r="B61" s="27">
        <v>60</v>
      </c>
      <c r="C61" s="5">
        <v>10</v>
      </c>
      <c r="D61" s="5">
        <v>24</v>
      </c>
      <c r="E61" s="10">
        <f t="shared" si="16"/>
        <v>7.7</v>
      </c>
      <c r="F61" s="7">
        <f t="shared" si="9"/>
        <v>184.8</v>
      </c>
      <c r="G61" s="5">
        <v>1.7000000000000002</v>
      </c>
      <c r="H61" s="7">
        <f t="shared" si="11"/>
        <v>314.16000000000003</v>
      </c>
      <c r="I61" s="8">
        <f t="shared" si="10"/>
        <v>232.71111111111111</v>
      </c>
      <c r="J61" s="8">
        <f t="shared" si="12"/>
        <v>232.71111111111111</v>
      </c>
      <c r="K61" s="5">
        <v>1.66E-2</v>
      </c>
      <c r="L61" s="9">
        <f t="shared" si="13"/>
        <v>0.29557587780842243</v>
      </c>
      <c r="M61" s="5">
        <v>3.0000000000000409</v>
      </c>
      <c r="N61" s="9">
        <f t="shared" si="14"/>
        <v>1.9138036056861158</v>
      </c>
      <c r="O61" s="9" t="str">
        <f t="shared" si="15"/>
        <v>X</v>
      </c>
    </row>
    <row r="62" spans="2:15" ht="15" thickBot="1" x14ac:dyDescent="0.4">
      <c r="F62" s="31">
        <f>SUM(F52:F61)</f>
        <v>1847.9999999999998</v>
      </c>
      <c r="H62" s="32">
        <f>SUM(H52:H61)</f>
        <v>2494.8000000000002</v>
      </c>
      <c r="I62" s="32">
        <f>SUM(I52:I61)</f>
        <v>1848</v>
      </c>
    </row>
    <row r="63" spans="2:15" ht="15" thickTop="1" x14ac:dyDescent="0.35"/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Bajgar</dc:creator>
  <cp:lastModifiedBy>Alena Malátová</cp:lastModifiedBy>
  <dcterms:created xsi:type="dcterms:W3CDTF">2024-06-03T10:24:18Z</dcterms:created>
  <dcterms:modified xsi:type="dcterms:W3CDTF">2025-08-01T08:32:58Z</dcterms:modified>
</cp:coreProperties>
</file>